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9990" firstSheet="1" activeTab="1"/>
  </bookViews>
  <sheets>
    <sheet name="销售电价表（调整后）" sheetId="1" state="hidden" r:id="rId1"/>
    <sheet name="云南电网分时电价表" sheetId="2" r:id="rId2"/>
    <sheet name="平期" sheetId="3" state="hidden" r:id="rId3"/>
    <sheet name="汛期" sheetId="4" state="hidden" r:id="rId4"/>
  </sheets>
  <calcPr calcId="144525" concurrentCalc="0"/>
</workbook>
</file>

<file path=xl/sharedStrings.xml><?xml version="1.0" encoding="utf-8"?>
<sst xmlns="http://schemas.openxmlformats.org/spreadsheetml/2006/main" count="155" uniqueCount="68">
  <si>
    <t>附件1-1</t>
  </si>
  <si>
    <t>云南电网销售电价表（2022年1月1日执行）</t>
  </si>
  <si>
    <t>用电分类</t>
  </si>
  <si>
    <t>电度电价（元/千瓦时）</t>
  </si>
  <si>
    <t>基本电价</t>
  </si>
  <si>
    <r>
      <rPr>
        <b/>
        <sz val="11"/>
        <rFont val="宋体"/>
        <charset val="134"/>
      </rPr>
      <t xml:space="preserve">政府性基金
及附加合计
</t>
    </r>
    <r>
      <rPr>
        <sz val="11"/>
        <rFont val="宋体"/>
        <charset val="134"/>
      </rPr>
      <t>（元/千瓦时）</t>
    </r>
  </si>
  <si>
    <t>政府性基金及附加征收标准（元/千瓦时）</t>
  </si>
  <si>
    <t>不满1千伏</t>
  </si>
  <si>
    <t>1-10
千伏</t>
  </si>
  <si>
    <t>35－110
千伏以下</t>
  </si>
  <si>
    <t>110
千伏</t>
  </si>
  <si>
    <t>220千伏
及以上</t>
  </si>
  <si>
    <t>最大需量
(元/千瓦·月)</t>
  </si>
  <si>
    <r>
      <rPr>
        <sz val="11"/>
        <rFont val="宋体"/>
        <charset val="134"/>
      </rPr>
      <t>变压器容量</t>
    </r>
    <r>
      <rPr>
        <sz val="11"/>
        <rFont val="Times New Roman"/>
        <charset val="0"/>
      </rPr>
      <t xml:space="preserve">
( </t>
    </r>
    <r>
      <rPr>
        <sz val="11"/>
        <rFont val="宋体"/>
        <charset val="134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千伏安·月</t>
    </r>
    <r>
      <rPr>
        <sz val="11"/>
        <rFont val="Times New Roman"/>
        <charset val="0"/>
      </rPr>
      <t>)</t>
    </r>
  </si>
  <si>
    <t>农网还贷
资金</t>
  </si>
  <si>
    <t>重大水利
工程建设
基金</t>
  </si>
  <si>
    <t>大中型水库
移民后期
扶持基金</t>
  </si>
  <si>
    <t>地方水库
移民后期
扶持基金</t>
  </si>
  <si>
    <t>可再生能源
电价附加</t>
  </si>
  <si>
    <t>地方水利
建设基金</t>
  </si>
  <si>
    <t>每年12月至次年4月执行阶梯电价</t>
  </si>
  <si>
    <t>每月0-170千瓦时</t>
  </si>
  <si>
    <t>免征</t>
  </si>
  <si>
    <t>每月171-260千瓦时</t>
  </si>
  <si>
    <t>每月超过261千瓦时及以上</t>
  </si>
  <si>
    <t>每年5月至11月执行统一电价</t>
  </si>
  <si>
    <t>（二）合表用户</t>
  </si>
  <si>
    <t>（三）执行居民生活电价的非居民用户</t>
  </si>
  <si>
    <t>二、一般工商业及其他用电</t>
  </si>
  <si>
    <t>三、大工业用电</t>
  </si>
  <si>
    <t>四、农业生产用电</t>
  </si>
  <si>
    <t xml:space="preserve"> </t>
  </si>
  <si>
    <t>其中：贫困县农业排灌用电</t>
  </si>
  <si>
    <t>注: 1、本电价标准自2022年1月1日起执行。</t>
  </si>
  <si>
    <t xml:space="preserve">    2、政府性基金及附加具体征收标准：农网还贷资金2分钱、国家重大水利工程建设基金0.1125分钱、大中型水库移民后期扶持资金0.375分钱、地方水库移民后期扶持资金0.05分钱、可再生能源电价附加1.9分钱、地方水利建设基金2分钱。
    3、农业排灌、抗灾救灾用电，按上表所列分类电价降低2分钱（农网还贷资金）执行。</t>
  </si>
  <si>
    <t>附件</t>
  </si>
  <si>
    <t>云南电网分时电价表（2022年1月1日执行）</t>
  </si>
  <si>
    <t>分时</t>
  </si>
  <si>
    <t>不满
1千伏</t>
  </si>
  <si>
    <t>35-110
千伏以下</t>
  </si>
  <si>
    <t>变压器容量
(元/千伏安·月)</t>
  </si>
  <si>
    <t xml:space="preserve">枯水期
</t>
  </si>
  <si>
    <t xml:space="preserve">平时段
</t>
  </si>
  <si>
    <t>大工业用电</t>
  </si>
  <si>
    <t>一般工商业及其他用电</t>
  </si>
  <si>
    <t>尖峰时段</t>
  </si>
  <si>
    <t>峰时段</t>
  </si>
  <si>
    <t>谷时段</t>
  </si>
  <si>
    <t>平水期</t>
  </si>
  <si>
    <t>丰水期</t>
  </si>
  <si>
    <t xml:space="preserve">注: 1.以上电价标准不含政府性基金及附加。         
    2.一般工商用电的执行范围为用电容量100千伏安及以上的用户。         
    3.丰枯季节的划分：每年的12月和次年的1至4月为枯水季节，5月和11月为平水季节，6至10月为丰水季节。         
    4.时段划分：峰时段9:00-12:00、18:00-23:00，平时段7:00-9:00、12:00-18:00，谷时段00:00-7:00、23:00-24:00。         
    5.尖峰电价执行时段为：每年1月、5月、11月、12月每天10:30-11:30、18:00-19:00。         
</t>
  </si>
  <si>
    <t xml:space="preserve">    2、一般工商用电的执行范围为用电容量100千伏安及以上的用户。</t>
  </si>
  <si>
    <t>附件1-3</t>
  </si>
  <si>
    <t>云南电网平水期分时电价表（2022年1月1日执行）</t>
  </si>
  <si>
    <t>政府性基金
及附加合计
（元/千瓦时）</t>
  </si>
  <si>
    <t>重大水利工程建设基金</t>
  </si>
  <si>
    <t>大中型水库移民后期扶持基金</t>
  </si>
  <si>
    <t>地方水库移民后期扶持基金</t>
  </si>
  <si>
    <t>可再生能源电价附加</t>
  </si>
  <si>
    <t>地方水利建设基金</t>
  </si>
  <si>
    <t>注: 1、本电价标准自2019年7月1日起执行。</t>
  </si>
  <si>
    <t xml:space="preserve">    2、抗灾救灾用电，按上表所列分类电价降低2分钱（农网还贷资金）执行。</t>
  </si>
  <si>
    <t xml:space="preserve">    3、丰枯季节的划分：每年的12月和次年的1至4月为枯水季节，5月和11月为平水季节，6至10月为丰水季节。</t>
  </si>
  <si>
    <t xml:space="preserve">    4.时段划分：峰时段9:00-12:00、18:00-23:00，平时段7:00-9:00、12:00-18:00，谷时段00:00-7:00、23:00-24:00。</t>
  </si>
  <si>
    <t xml:space="preserve">    5.尖峰电价执行时段为：每年1月、5月、11月、12月每天10:30-11:30、18:00-19:00。</t>
  </si>
  <si>
    <t>附件1-4</t>
  </si>
  <si>
    <t>云南电网丰水期分时电价表（2022年1月1日执行）</t>
  </si>
  <si>
    <t>时间段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</si>
</sst>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"/>
    <numFmt numFmtId="177" formatCode="_ * #,##0.000000_ ;_ * \-#,##0.000000_ ;_ * &quot;-&quot;_ ;_ @_ "/>
    <numFmt numFmtId="178" formatCode="#,##0.00000_ "/>
    <numFmt numFmtId="179" formatCode="#,##0.000000_ "/>
    <numFmt numFmtId="180" formatCode="0.000000"/>
    <numFmt numFmtId="181" formatCode="0.00000"/>
    <numFmt numFmtId="182" formatCode="0.000000_ "/>
    <numFmt numFmtId="183" formatCode="0.000"/>
    <numFmt numFmtId="184" formatCode="0.00_ "/>
  </numFmts>
  <fonts count="32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4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3" borderId="1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18" applyFont="1" applyFill="1" applyAlignment="1" applyProtection="1">
      <alignment vertical="center"/>
    </xf>
    <xf numFmtId="0" fontId="0" fillId="0" borderId="0" xfId="48" applyFont="1" applyFill="1" applyAlignment="1">
      <alignment vertical="center"/>
    </xf>
    <xf numFmtId="0" fontId="1" fillId="0" borderId="0" xfId="48" applyFont="1" applyFill="1" applyAlignment="1">
      <alignment horizontal="center" vertical="center" wrapText="1"/>
    </xf>
    <xf numFmtId="0" fontId="0" fillId="0" borderId="0" xfId="48" applyFont="1" applyFill="1" applyAlignment="1"/>
    <xf numFmtId="0" fontId="2" fillId="0" borderId="1" xfId="48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4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48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2" xfId="48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1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48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55" applyFont="1" applyFill="1" applyAlignment="1" applyProtection="1">
      <alignment vertical="center"/>
    </xf>
    <xf numFmtId="0" fontId="4" fillId="0" borderId="0" xfId="48" applyFont="1" applyFill="1" applyAlignment="1" applyProtection="1">
      <alignment horizontal="center" vertical="center"/>
    </xf>
    <xf numFmtId="0" fontId="0" fillId="0" borderId="0" xfId="48" applyFont="1" applyFill="1" applyAlignment="1">
      <alignment horizontal="center" vertical="center"/>
    </xf>
    <xf numFmtId="0" fontId="5" fillId="0" borderId="0" xfId="48" applyFont="1" applyFill="1" applyAlignment="1">
      <alignment horizontal="center"/>
    </xf>
    <xf numFmtId="0" fontId="2" fillId="0" borderId="4" xfId="48" applyFont="1" applyFill="1" applyBorder="1" applyAlignment="1">
      <alignment wrapText="1"/>
    </xf>
    <xf numFmtId="0" fontId="2" fillId="0" borderId="4" xfId="48" applyFont="1" applyFill="1" applyBorder="1" applyAlignment="1">
      <alignment horizontal="center" wrapText="1"/>
    </xf>
    <xf numFmtId="0" fontId="2" fillId="0" borderId="5" xfId="48" applyFont="1" applyFill="1" applyBorder="1" applyAlignment="1">
      <alignment horizontal="center" vertical="center" wrapText="1"/>
    </xf>
    <xf numFmtId="0" fontId="2" fillId="0" borderId="6" xfId="48" applyFont="1" applyFill="1" applyBorder="1" applyAlignment="1">
      <alignment horizontal="center" vertical="center" wrapText="1"/>
    </xf>
    <xf numFmtId="0" fontId="2" fillId="0" borderId="7" xfId="48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8" applyFont="1" applyFill="1" applyBorder="1" applyAlignment="1" applyProtection="1">
      <alignment horizontal="center" vertical="center" wrapText="1"/>
    </xf>
    <xf numFmtId="0" fontId="2" fillId="0" borderId="0" xfId="1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18" applyFont="1" applyFill="1" applyAlignment="1" applyProtection="1">
      <alignment horizontal="left" vertical="center"/>
    </xf>
    <xf numFmtId="0" fontId="2" fillId="0" borderId="8" xfId="48" applyFont="1" applyFill="1" applyBorder="1" applyAlignment="1">
      <alignment vertical="center" wrapText="1"/>
    </xf>
    <xf numFmtId="0" fontId="2" fillId="0" borderId="9" xfId="48" applyFont="1" applyFill="1" applyBorder="1" applyAlignment="1">
      <alignment vertical="center" wrapText="1"/>
    </xf>
    <xf numFmtId="0" fontId="2" fillId="0" borderId="10" xfId="48" applyFont="1" applyFill="1" applyBorder="1" applyAlignment="1">
      <alignment vertical="center" wrapText="1"/>
    </xf>
    <xf numFmtId="0" fontId="2" fillId="0" borderId="11" xfId="48" applyFont="1" applyFill="1" applyBorder="1" applyAlignment="1">
      <alignment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48" applyFont="1" applyFill="1" applyBorder="1" applyAlignment="1">
      <alignment horizontal="left" vertical="center"/>
    </xf>
    <xf numFmtId="179" fontId="2" fillId="0" borderId="2" xfId="48" applyNumberFormat="1" applyFont="1" applyFill="1" applyBorder="1" applyAlignment="1">
      <alignment horizontal="center" vertical="center" wrapText="1"/>
    </xf>
    <xf numFmtId="0" fontId="2" fillId="0" borderId="12" xfId="48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2" xfId="48" applyFont="1" applyFill="1" applyBorder="1" applyAlignment="1">
      <alignment horizontal="left" vertical="center" wrapText="1"/>
    </xf>
    <xf numFmtId="178" fontId="2" fillId="0" borderId="2" xfId="48" applyNumberFormat="1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/>
    </xf>
    <xf numFmtId="177" fontId="2" fillId="0" borderId="2" xfId="48" applyNumberFormat="1" applyFont="1" applyFill="1" applyBorder="1" applyAlignment="1">
      <alignment horizontal="center" vertical="center" wrapText="1"/>
    </xf>
    <xf numFmtId="0" fontId="2" fillId="0" borderId="12" xfId="48" applyFont="1" applyFill="1" applyBorder="1" applyAlignment="1">
      <alignment horizontal="center" vertical="center"/>
    </xf>
    <xf numFmtId="0" fontId="2" fillId="0" borderId="3" xfId="48" applyFont="1" applyFill="1" applyBorder="1" applyAlignment="1">
      <alignment horizontal="center" vertical="center"/>
    </xf>
    <xf numFmtId="0" fontId="2" fillId="0" borderId="0" xfId="11" applyFont="1" applyFill="1" applyAlignment="1" applyProtection="1">
      <alignment horizontal="left" vertical="center" wrapText="1"/>
    </xf>
    <xf numFmtId="0" fontId="1" fillId="0" borderId="0" xfId="48" applyFont="1" applyFill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0" fontId="7" fillId="0" borderId="2" xfId="18" applyFont="1" applyFill="1" applyBorder="1" applyAlignment="1" applyProtection="1">
      <alignment horizontal="center" vertical="center"/>
    </xf>
    <xf numFmtId="0" fontId="2" fillId="0" borderId="2" xfId="18" applyFont="1" applyFill="1" applyBorder="1" applyAlignment="1" applyProtection="1">
      <alignment horizontal="center" vertical="center" wrapText="1"/>
    </xf>
    <xf numFmtId="58" fontId="2" fillId="0" borderId="2" xfId="18" applyNumberFormat="1" applyFont="1" applyFill="1" applyBorder="1" applyAlignment="1" applyProtection="1">
      <alignment horizontal="center" vertical="center" wrapText="1"/>
    </xf>
    <xf numFmtId="49" fontId="2" fillId="0" borderId="2" xfId="18" applyNumberFormat="1" applyFont="1" applyFill="1" applyBorder="1" applyAlignment="1" applyProtection="1">
      <alignment horizontal="center" vertical="center" wrapText="1"/>
    </xf>
    <xf numFmtId="0" fontId="2" fillId="0" borderId="2" xfId="18" applyFont="1" applyFill="1" applyBorder="1" applyAlignment="1">
      <alignment horizontal="center" vertical="center" wrapText="1"/>
    </xf>
    <xf numFmtId="0" fontId="8" fillId="0" borderId="2" xfId="54" applyFont="1" applyBorder="1" applyAlignment="1">
      <alignment horizontal="center" vertical="center" wrapText="1"/>
    </xf>
    <xf numFmtId="0" fontId="9" fillId="0" borderId="1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9" fillId="0" borderId="2" xfId="54" applyFont="1" applyBorder="1" applyAlignment="1">
      <alignment vertical="center" wrapText="1"/>
    </xf>
    <xf numFmtId="180" fontId="9" fillId="0" borderId="2" xfId="54" applyNumberFormat="1" applyFont="1" applyBorder="1" applyAlignment="1">
      <alignment horizontal="center" vertical="center" wrapText="1"/>
    </xf>
    <xf numFmtId="181" fontId="9" fillId="0" borderId="2" xfId="54" applyNumberFormat="1" applyFont="1" applyBorder="1" applyAlignment="1">
      <alignment horizontal="center" vertical="center" wrapText="1"/>
    </xf>
    <xf numFmtId="0" fontId="9" fillId="0" borderId="3" xfId="54" applyFont="1" applyBorder="1" applyAlignment="1">
      <alignment horizontal="center" vertical="center" wrapText="1"/>
    </xf>
    <xf numFmtId="0" fontId="9" fillId="0" borderId="5" xfId="54" applyFont="1" applyBorder="1" applyAlignment="1">
      <alignment horizontal="center" vertical="center" wrapText="1"/>
    </xf>
    <xf numFmtId="0" fontId="9" fillId="0" borderId="7" xfId="54" applyFont="1" applyBorder="1" applyAlignment="1">
      <alignment horizontal="center" vertical="center" wrapText="1"/>
    </xf>
    <xf numFmtId="0" fontId="7" fillId="0" borderId="2" xfId="18" applyFont="1" applyFill="1" applyBorder="1" applyAlignment="1" applyProtection="1">
      <alignment horizontal="left" vertical="center"/>
    </xf>
    <xf numFmtId="182" fontId="9" fillId="0" borderId="2" xfId="54" applyNumberFormat="1" applyFont="1" applyBorder="1" applyAlignment="1">
      <alignment horizontal="center" vertical="center" wrapText="1"/>
    </xf>
    <xf numFmtId="0" fontId="7" fillId="0" borderId="2" xfId="18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/>
    </xf>
    <xf numFmtId="183" fontId="9" fillId="0" borderId="2" xfId="54" applyNumberFormat="1" applyFont="1" applyBorder="1" applyAlignment="1">
      <alignment horizontal="center" vertical="center" wrapText="1"/>
    </xf>
    <xf numFmtId="0" fontId="2" fillId="0" borderId="0" xfId="18" applyFont="1" applyFill="1" applyBorder="1" applyAlignment="1" applyProtection="1">
      <alignment horizontal="left" vertical="center" wrapText="1"/>
    </xf>
    <xf numFmtId="43" fontId="0" fillId="0" borderId="0" xfId="8" applyFill="1" applyAlignment="1"/>
    <xf numFmtId="0" fontId="7" fillId="0" borderId="2" xfId="18" applyFont="1" applyFill="1" applyBorder="1" applyAlignment="1" applyProtection="1">
      <alignment horizontal="center" vertical="center" wrapText="1"/>
    </xf>
    <xf numFmtId="0" fontId="7" fillId="0" borderId="5" xfId="18" applyFont="1" applyFill="1" applyBorder="1" applyAlignment="1" applyProtection="1">
      <alignment horizontal="center" vertical="center"/>
    </xf>
    <xf numFmtId="0" fontId="7" fillId="0" borderId="6" xfId="18" applyFont="1" applyFill="1" applyBorder="1" applyAlignment="1" applyProtection="1">
      <alignment horizontal="center" vertical="center"/>
    </xf>
    <xf numFmtId="2" fontId="9" fillId="0" borderId="2" xfId="54" applyNumberFormat="1" applyFont="1" applyBorder="1" applyAlignment="1">
      <alignment horizontal="center" vertical="center" wrapText="1"/>
    </xf>
    <xf numFmtId="182" fontId="9" fillId="0" borderId="2" xfId="54" applyNumberFormat="1" applyFont="1" applyFill="1" applyBorder="1" applyAlignment="1">
      <alignment horizontal="center" vertical="center" wrapText="1"/>
    </xf>
    <xf numFmtId="181" fontId="9" fillId="0" borderId="2" xfId="54" applyNumberFormat="1" applyFont="1" applyFill="1" applyBorder="1" applyAlignment="1">
      <alignment horizontal="center" vertical="center" wrapText="1"/>
    </xf>
    <xf numFmtId="176" fontId="9" fillId="0" borderId="2" xfId="54" applyNumberFormat="1" applyFont="1" applyBorder="1" applyAlignment="1">
      <alignment horizontal="center" vertical="center" wrapText="1"/>
    </xf>
    <xf numFmtId="0" fontId="2" fillId="0" borderId="2" xfId="51" applyFont="1" applyFill="1" applyBorder="1" applyAlignment="1" applyProtection="1">
      <alignment horizontal="center" vertical="center"/>
    </xf>
    <xf numFmtId="184" fontId="2" fillId="0" borderId="2" xfId="51" applyNumberFormat="1" applyFont="1" applyFill="1" applyBorder="1" applyAlignment="1" applyProtection="1">
      <alignment horizontal="center" vertical="center"/>
    </xf>
    <xf numFmtId="0" fontId="10" fillId="0" borderId="2" xfId="51" applyFont="1" applyFill="1" applyBorder="1" applyAlignment="1" applyProtection="1">
      <alignment horizontal="center" vertical="center"/>
    </xf>
    <xf numFmtId="176" fontId="9" fillId="0" borderId="2" xfId="54" applyNumberFormat="1" applyFont="1" applyFill="1" applyBorder="1" applyAlignment="1">
      <alignment horizontal="center" vertical="center" wrapText="1"/>
    </xf>
    <xf numFmtId="43" fontId="9" fillId="0" borderId="2" xfId="8" applyFont="1" applyFill="1" applyBorder="1" applyAlignment="1" applyProtection="1">
      <alignment horizontal="center" vertical="center" wrapText="1"/>
    </xf>
    <xf numFmtId="0" fontId="7" fillId="0" borderId="7" xfId="18" applyFont="1" applyFill="1" applyBorder="1" applyAlignment="1" applyProtection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汛期_4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2008年新目录电价表（6月25日）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销售电价表（下发定稿）" xf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3" xfId="54"/>
    <cellStyle name="常规_Sheet1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92D050"/>
    <pageSetUpPr fitToPage="1"/>
  </sheetPr>
  <dimension ref="A1:R37"/>
  <sheetViews>
    <sheetView zoomScale="90" zoomScaleNormal="90" workbookViewId="0">
      <selection activeCell="A1" sqref="$A1:$XFD19"/>
    </sheetView>
  </sheetViews>
  <sheetFormatPr defaultColWidth="9" defaultRowHeight="14.25"/>
  <cols>
    <col min="1" max="1" width="5.75" style="58" customWidth="1"/>
    <col min="2" max="2" width="10.125" style="59" customWidth="1"/>
    <col min="3" max="3" width="8.5" style="59" customWidth="1"/>
    <col min="4" max="4" width="17.775" style="58" customWidth="1"/>
    <col min="5" max="7" width="10.25" style="58" customWidth="1"/>
    <col min="8" max="9" width="9.375" style="58" customWidth="1"/>
    <col min="10" max="11" width="15.25" style="58" customWidth="1"/>
    <col min="12" max="12" width="13.625" style="58" customWidth="1"/>
    <col min="13" max="18" width="10.25" style="58" customWidth="1"/>
    <col min="19" max="16384" width="9" style="58"/>
  </cols>
  <sheetData>
    <row r="1" spans="1:18">
      <c r="A1" s="60" t="s">
        <v>0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18" customHeight="1" spans="2:18"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="56" customFormat="1" ht="18" customHeight="1" spans="1:18">
      <c r="A5" s="65" t="s">
        <v>2</v>
      </c>
      <c r="B5" s="65"/>
      <c r="C5" s="65"/>
      <c r="D5" s="65"/>
      <c r="E5" s="65" t="s">
        <v>3</v>
      </c>
      <c r="F5" s="65"/>
      <c r="G5" s="65"/>
      <c r="H5" s="65"/>
      <c r="I5" s="65"/>
      <c r="J5" s="65" t="s">
        <v>4</v>
      </c>
      <c r="K5" s="65"/>
      <c r="L5" s="86" t="s">
        <v>5</v>
      </c>
      <c r="M5" s="87" t="s">
        <v>6</v>
      </c>
      <c r="N5" s="88"/>
      <c r="O5" s="88"/>
      <c r="P5" s="88"/>
      <c r="Q5" s="88"/>
      <c r="R5" s="98"/>
    </row>
    <row r="6" s="56" customFormat="1" ht="18" customHeight="1" spans="1:18">
      <c r="A6" s="65"/>
      <c r="B6" s="65"/>
      <c r="C6" s="65"/>
      <c r="D6" s="65"/>
      <c r="E6" s="66" t="s">
        <v>7</v>
      </c>
      <c r="F6" s="67" t="s">
        <v>8</v>
      </c>
      <c r="G6" s="67" t="s">
        <v>9</v>
      </c>
      <c r="H6" s="68" t="s">
        <v>10</v>
      </c>
      <c r="I6" s="66" t="s">
        <v>11</v>
      </c>
      <c r="J6" s="66" t="s">
        <v>12</v>
      </c>
      <c r="K6" s="66" t="s">
        <v>13</v>
      </c>
      <c r="L6" s="86"/>
      <c r="M6" s="20" t="s">
        <v>14</v>
      </c>
      <c r="N6" s="10" t="s">
        <v>15</v>
      </c>
      <c r="O6" s="10" t="s">
        <v>16</v>
      </c>
      <c r="P6" s="20" t="s">
        <v>17</v>
      </c>
      <c r="Q6" s="20" t="s">
        <v>18</v>
      </c>
      <c r="R6" s="20" t="s">
        <v>19</v>
      </c>
    </row>
    <row r="7" s="56" customFormat="1" ht="22" customHeight="1" spans="1:18">
      <c r="A7" s="65"/>
      <c r="B7" s="65"/>
      <c r="C7" s="65"/>
      <c r="D7" s="65"/>
      <c r="E7" s="69"/>
      <c r="F7" s="69"/>
      <c r="G7" s="69"/>
      <c r="H7" s="69"/>
      <c r="I7" s="69"/>
      <c r="J7" s="66"/>
      <c r="K7" s="69"/>
      <c r="L7" s="86"/>
      <c r="M7" s="20"/>
      <c r="N7" s="10"/>
      <c r="O7" s="10"/>
      <c r="P7" s="20"/>
      <c r="Q7" s="20"/>
      <c r="R7" s="20"/>
    </row>
    <row r="8" s="57" customFormat="1" ht="30" customHeight="1" spans="1:18">
      <c r="A8" s="70"/>
      <c r="B8" s="71"/>
      <c r="C8" s="72" t="s">
        <v>20</v>
      </c>
      <c r="D8" s="73" t="s">
        <v>21</v>
      </c>
      <c r="E8" s="74">
        <f>0.42175+0.00075+0.001125</f>
        <v>0.423625</v>
      </c>
      <c r="F8" s="74">
        <f>0.41175+0.00075+0.001125</f>
        <v>0.413625</v>
      </c>
      <c r="G8" s="74">
        <f>0.41175+0.00075+0.001125</f>
        <v>0.413625</v>
      </c>
      <c r="H8" s="75"/>
      <c r="I8" s="75"/>
      <c r="J8" s="73"/>
      <c r="K8" s="73"/>
      <c r="L8" s="74">
        <f>SUM(M8:R8)</f>
        <v>0.026375</v>
      </c>
      <c r="M8" s="89">
        <v>0.02</v>
      </c>
      <c r="N8" s="90">
        <f>0.003-0.00075-0.001125</f>
        <v>0.001125</v>
      </c>
      <c r="O8" s="91">
        <v>0.00375</v>
      </c>
      <c r="P8" s="92">
        <v>0.0005</v>
      </c>
      <c r="Q8" s="83">
        <v>0.001</v>
      </c>
      <c r="R8" s="92" t="s">
        <v>22</v>
      </c>
    </row>
    <row r="9" s="57" customFormat="1" ht="30" customHeight="1" spans="1:18">
      <c r="A9" s="70"/>
      <c r="B9" s="71"/>
      <c r="C9" s="72"/>
      <c r="D9" s="73" t="s">
        <v>23</v>
      </c>
      <c r="E9" s="74">
        <f>0.47175+0.00075+0.001125</f>
        <v>0.473625</v>
      </c>
      <c r="F9" s="74">
        <f>0.46175+0.00075+0.001125</f>
        <v>0.463625</v>
      </c>
      <c r="G9" s="74">
        <f>0.46175+0.00075+0.001125</f>
        <v>0.463625</v>
      </c>
      <c r="H9" s="75"/>
      <c r="I9" s="75"/>
      <c r="J9" s="73"/>
      <c r="K9" s="73"/>
      <c r="L9" s="74">
        <f t="shared" ref="L8:L17" si="0">SUM(M9:R9)</f>
        <v>0.026375</v>
      </c>
      <c r="M9" s="89">
        <v>0.02</v>
      </c>
      <c r="N9" s="90">
        <f t="shared" ref="N9:N16" si="1">0.003-0.00075-0.001125</f>
        <v>0.001125</v>
      </c>
      <c r="O9" s="91">
        <v>0.00375</v>
      </c>
      <c r="P9" s="92">
        <v>0.0005</v>
      </c>
      <c r="Q9" s="83">
        <v>0.001</v>
      </c>
      <c r="R9" s="92" t="s">
        <v>22</v>
      </c>
    </row>
    <row r="10" s="57" customFormat="1" ht="30" customHeight="1" spans="1:18">
      <c r="A10" s="70"/>
      <c r="B10" s="71"/>
      <c r="C10" s="72"/>
      <c r="D10" s="73" t="s">
        <v>24</v>
      </c>
      <c r="E10" s="74">
        <f>0.77175+0.00075+0.001125</f>
        <v>0.773625</v>
      </c>
      <c r="F10" s="74">
        <f>0.76175+0.00075+0.001125</f>
        <v>0.763625</v>
      </c>
      <c r="G10" s="74">
        <f>0.76175+0.00075+0.001125</f>
        <v>0.763625</v>
      </c>
      <c r="H10" s="75"/>
      <c r="I10" s="75"/>
      <c r="J10" s="73"/>
      <c r="K10" s="73"/>
      <c r="L10" s="74">
        <f t="shared" si="0"/>
        <v>0.026375</v>
      </c>
      <c r="M10" s="89">
        <v>0.02</v>
      </c>
      <c r="N10" s="90">
        <f t="shared" si="1"/>
        <v>0.001125</v>
      </c>
      <c r="O10" s="91">
        <v>0.00375</v>
      </c>
      <c r="P10" s="92">
        <v>0.0005</v>
      </c>
      <c r="Q10" s="83">
        <v>0.001</v>
      </c>
      <c r="R10" s="92" t="s">
        <v>22</v>
      </c>
    </row>
    <row r="11" s="57" customFormat="1" ht="30" customHeight="1" spans="1:18">
      <c r="A11" s="70"/>
      <c r="B11" s="76"/>
      <c r="C11" s="77" t="s">
        <v>25</v>
      </c>
      <c r="D11" s="78"/>
      <c r="E11" s="74">
        <f>0.42175+0.00075+0.001125</f>
        <v>0.423625</v>
      </c>
      <c r="F11" s="74">
        <f>0.41175+0.00075+0.001125</f>
        <v>0.413625</v>
      </c>
      <c r="G11" s="74">
        <f>0.41175+0.00075+0.001125</f>
        <v>0.413625</v>
      </c>
      <c r="H11" s="75"/>
      <c r="I11" s="75"/>
      <c r="J11" s="73"/>
      <c r="K11" s="73"/>
      <c r="L11" s="74">
        <f t="shared" si="0"/>
        <v>0.026375</v>
      </c>
      <c r="M11" s="89">
        <v>0.02</v>
      </c>
      <c r="N11" s="90">
        <f t="shared" si="1"/>
        <v>0.001125</v>
      </c>
      <c r="O11" s="91">
        <v>0.00375</v>
      </c>
      <c r="P11" s="92">
        <v>0.0005</v>
      </c>
      <c r="Q11" s="83">
        <v>0.001</v>
      </c>
      <c r="R11" s="92" t="s">
        <v>22</v>
      </c>
    </row>
    <row r="12" s="57" customFormat="1" ht="30" customHeight="1" spans="1:18">
      <c r="A12" s="70"/>
      <c r="B12" s="72" t="s">
        <v>26</v>
      </c>
      <c r="C12" s="72"/>
      <c r="D12" s="72"/>
      <c r="E12" s="74">
        <f>0.48175+0.00075+0.001125</f>
        <v>0.483625</v>
      </c>
      <c r="F12" s="74">
        <f>0.47175+0.00075+0.001125</f>
        <v>0.473625</v>
      </c>
      <c r="G12" s="74">
        <f>0.47175+0.00075+0.001125</f>
        <v>0.473625</v>
      </c>
      <c r="H12" s="75"/>
      <c r="I12" s="75"/>
      <c r="J12" s="72"/>
      <c r="K12" s="72"/>
      <c r="L12" s="74">
        <f t="shared" si="0"/>
        <v>0.026375</v>
      </c>
      <c r="M12" s="89">
        <v>0.02</v>
      </c>
      <c r="N12" s="90">
        <f t="shared" si="1"/>
        <v>0.001125</v>
      </c>
      <c r="O12" s="91">
        <v>0.00375</v>
      </c>
      <c r="P12" s="92">
        <v>0.0005</v>
      </c>
      <c r="Q12" s="83">
        <v>0.001</v>
      </c>
      <c r="R12" s="92" t="s">
        <v>22</v>
      </c>
    </row>
    <row r="13" s="57" customFormat="1" ht="30" customHeight="1" spans="1:18">
      <c r="A13" s="70"/>
      <c r="B13" s="72" t="s">
        <v>27</v>
      </c>
      <c r="C13" s="72"/>
      <c r="D13" s="72"/>
      <c r="E13" s="74">
        <f>0.48175+0.00075+0.001125</f>
        <v>0.483625</v>
      </c>
      <c r="F13" s="74">
        <f>0.47175+0.00075+0.001125</f>
        <v>0.473625</v>
      </c>
      <c r="G13" s="74">
        <f>0.47175+0.00075+0.001125</f>
        <v>0.473625</v>
      </c>
      <c r="H13" s="75"/>
      <c r="I13" s="75"/>
      <c r="J13" s="72"/>
      <c r="K13" s="72"/>
      <c r="L13" s="74">
        <f t="shared" si="0"/>
        <v>0.046375</v>
      </c>
      <c r="M13" s="89">
        <v>0.02</v>
      </c>
      <c r="N13" s="90">
        <f t="shared" si="1"/>
        <v>0.001125</v>
      </c>
      <c r="O13" s="91">
        <v>0.00375</v>
      </c>
      <c r="P13" s="92">
        <v>0.0005</v>
      </c>
      <c r="Q13" s="83">
        <v>0.001</v>
      </c>
      <c r="R13" s="89">
        <v>0.02</v>
      </c>
    </row>
    <row r="14" s="56" customFormat="1" ht="30" customHeight="1" spans="1:18">
      <c r="A14" s="79" t="s">
        <v>28</v>
      </c>
      <c r="B14" s="79"/>
      <c r="C14" s="79"/>
      <c r="D14" s="79"/>
      <c r="E14" s="80">
        <f>0.542-0.046-0.087+0.001125</f>
        <v>0.410125</v>
      </c>
      <c r="F14" s="80">
        <f>0.532-0.046-0.087+0.001125</f>
        <v>0.400125</v>
      </c>
      <c r="G14" s="80">
        <f>0.522-0.046-0.087+0.001125</f>
        <v>0.390125</v>
      </c>
      <c r="H14" s="75"/>
      <c r="I14" s="75"/>
      <c r="J14" s="93"/>
      <c r="K14" s="93"/>
      <c r="L14" s="74">
        <f t="shared" si="0"/>
        <v>0.064375</v>
      </c>
      <c r="M14" s="89">
        <v>0.02</v>
      </c>
      <c r="N14" s="90">
        <f t="shared" si="1"/>
        <v>0.001125</v>
      </c>
      <c r="O14" s="91">
        <v>0.00375</v>
      </c>
      <c r="P14" s="92">
        <v>0.0005</v>
      </c>
      <c r="Q14" s="83">
        <v>0.019</v>
      </c>
      <c r="R14" s="89">
        <v>0.02</v>
      </c>
    </row>
    <row r="15" s="56" customFormat="1" ht="43" customHeight="1" spans="1:18">
      <c r="A15" s="81" t="s">
        <v>29</v>
      </c>
      <c r="B15" s="79"/>
      <c r="C15" s="79"/>
      <c r="D15" s="79"/>
      <c r="E15" s="74">
        <f>0.48875+0.00075+0.001125-0.0324</f>
        <v>0.458225</v>
      </c>
      <c r="F15" s="74">
        <f>0.46575+0.00075+0.001125-0.0324</f>
        <v>0.435225</v>
      </c>
      <c r="G15" s="74">
        <f>0.44275+0.00075+0.001125-0.0324</f>
        <v>0.412225</v>
      </c>
      <c r="H15" s="74">
        <f>0.36575+0.00075+0.001125</f>
        <v>0.367625</v>
      </c>
      <c r="I15" s="74">
        <f>0.34775+0.00075+0.001125</f>
        <v>0.349625</v>
      </c>
      <c r="J15" s="94">
        <v>37</v>
      </c>
      <c r="K15" s="94">
        <v>27</v>
      </c>
      <c r="L15" s="74">
        <f t="shared" si="0"/>
        <v>0.064375</v>
      </c>
      <c r="M15" s="89">
        <v>0.02</v>
      </c>
      <c r="N15" s="90">
        <f t="shared" si="1"/>
        <v>0.001125</v>
      </c>
      <c r="O15" s="91">
        <v>0.00375</v>
      </c>
      <c r="P15" s="92">
        <v>0.0005</v>
      </c>
      <c r="Q15" s="83">
        <v>0.019</v>
      </c>
      <c r="R15" s="89">
        <v>0.02</v>
      </c>
    </row>
    <row r="16" s="56" customFormat="1" ht="30" customHeight="1" spans="1:18">
      <c r="A16" s="79" t="s">
        <v>30</v>
      </c>
      <c r="B16" s="79"/>
      <c r="C16" s="79"/>
      <c r="D16" s="79"/>
      <c r="E16" s="74">
        <f>0.429+0.00075+0.001125</f>
        <v>0.430875</v>
      </c>
      <c r="F16" s="74">
        <f>0.419+0.00075+0.001125</f>
        <v>0.420875</v>
      </c>
      <c r="G16" s="74">
        <f>0.409+0.00075+0.001125</f>
        <v>0.410875</v>
      </c>
      <c r="H16" s="75"/>
      <c r="I16" s="75"/>
      <c r="J16" s="93"/>
      <c r="K16" s="95" t="s">
        <v>31</v>
      </c>
      <c r="L16" s="74">
        <f t="shared" si="0"/>
        <v>0.021125</v>
      </c>
      <c r="M16" s="89">
        <v>0.02</v>
      </c>
      <c r="N16" s="90">
        <f t="shared" si="1"/>
        <v>0.001125</v>
      </c>
      <c r="O16" s="96" t="s">
        <v>22</v>
      </c>
      <c r="P16" s="92" t="s">
        <v>22</v>
      </c>
      <c r="Q16" s="92" t="s">
        <v>22</v>
      </c>
      <c r="R16" s="92" t="s">
        <v>22</v>
      </c>
    </row>
    <row r="17" s="56" customFormat="1" ht="30" customHeight="1" spans="1:18">
      <c r="A17" s="82"/>
      <c r="B17" s="79" t="s">
        <v>32</v>
      </c>
      <c r="C17" s="79"/>
      <c r="D17" s="79"/>
      <c r="E17" s="83">
        <v>0.299</v>
      </c>
      <c r="F17" s="83">
        <v>0.294</v>
      </c>
      <c r="G17" s="83">
        <f>0.289</f>
        <v>0.289</v>
      </c>
      <c r="H17" s="75"/>
      <c r="I17" s="75"/>
      <c r="J17" s="93"/>
      <c r="K17" s="93"/>
      <c r="L17" s="97">
        <f t="shared" si="0"/>
        <v>0</v>
      </c>
      <c r="M17" s="92" t="s">
        <v>22</v>
      </c>
      <c r="N17" s="96" t="s">
        <v>22</v>
      </c>
      <c r="O17" s="91" t="s">
        <v>22</v>
      </c>
      <c r="P17" s="92" t="s">
        <v>22</v>
      </c>
      <c r="Q17" s="92" t="s">
        <v>22</v>
      </c>
      <c r="R17" s="92" t="s">
        <v>22</v>
      </c>
    </row>
    <row r="18" spans="1:18">
      <c r="A18" s="84" t="s">
        <v>33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ht="38" customHeight="1" spans="1:18">
      <c r="A19" s="84" t="s">
        <v>34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="56" customFormat="1" ht="15" customHeight="1" spans="1:18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5:10">
      <c r="E21" s="85"/>
      <c r="F21" s="85"/>
      <c r="G21" s="85"/>
      <c r="H21" s="85"/>
      <c r="I21" s="85"/>
      <c r="J21" s="85"/>
    </row>
    <row r="22" spans="5:10">
      <c r="E22" s="85"/>
      <c r="F22" s="85"/>
      <c r="G22" s="85"/>
      <c r="H22" s="85"/>
      <c r="I22" s="85"/>
      <c r="J22" s="85"/>
    </row>
    <row r="23" spans="5:10">
      <c r="E23" s="85"/>
      <c r="F23" s="85"/>
      <c r="G23" s="85"/>
      <c r="H23" s="85"/>
      <c r="I23" s="85"/>
      <c r="J23" s="85"/>
    </row>
    <row r="24" spans="5:10">
      <c r="E24" s="85"/>
      <c r="F24" s="85"/>
      <c r="G24" s="85"/>
      <c r="H24" s="85"/>
      <c r="I24" s="85"/>
      <c r="J24" s="85"/>
    </row>
    <row r="25" spans="5:10">
      <c r="E25" s="85"/>
      <c r="F25" s="85"/>
      <c r="G25" s="85"/>
      <c r="H25" s="85"/>
      <c r="I25" s="85"/>
      <c r="J25" s="85"/>
    </row>
    <row r="26" spans="5:10">
      <c r="E26" s="85"/>
      <c r="F26" s="85"/>
      <c r="G26" s="85"/>
      <c r="H26" s="85"/>
      <c r="I26" s="85"/>
      <c r="J26" s="85"/>
    </row>
    <row r="27" spans="5:10">
      <c r="E27" s="85"/>
      <c r="F27" s="85"/>
      <c r="G27" s="85"/>
      <c r="H27" s="85"/>
      <c r="I27" s="85"/>
      <c r="J27" s="85"/>
    </row>
    <row r="28" spans="5:10">
      <c r="E28" s="85"/>
      <c r="F28" s="85"/>
      <c r="G28" s="85"/>
      <c r="H28" s="85"/>
      <c r="I28" s="85"/>
      <c r="J28" s="85"/>
    </row>
    <row r="29" spans="5:10">
      <c r="E29" s="85"/>
      <c r="F29" s="85"/>
      <c r="G29" s="85"/>
      <c r="H29" s="85"/>
      <c r="I29" s="85"/>
      <c r="J29" s="85"/>
    </row>
    <row r="30" spans="5:9">
      <c r="E30" s="85"/>
      <c r="F30" s="85"/>
      <c r="G30" s="85"/>
      <c r="H30" s="85"/>
      <c r="I30" s="85"/>
    </row>
    <row r="31" spans="5:9">
      <c r="E31" s="85"/>
      <c r="F31" s="85"/>
      <c r="G31" s="85"/>
      <c r="H31" s="85"/>
      <c r="I31" s="85"/>
    </row>
    <row r="32" spans="5:9">
      <c r="E32" s="85"/>
      <c r="F32" s="85"/>
      <c r="G32" s="85"/>
      <c r="H32" s="85"/>
      <c r="I32" s="85"/>
    </row>
    <row r="33" spans="5:9">
      <c r="E33" s="85"/>
      <c r="F33" s="85"/>
      <c r="G33" s="85"/>
      <c r="H33" s="85"/>
      <c r="I33" s="85"/>
    </row>
    <row r="34" spans="5:9">
      <c r="E34" s="85"/>
      <c r="F34" s="85"/>
      <c r="G34" s="85"/>
      <c r="H34" s="85"/>
      <c r="I34" s="85"/>
    </row>
    <row r="35" spans="5:9">
      <c r="E35" s="85"/>
      <c r="F35" s="85"/>
      <c r="G35" s="85"/>
      <c r="H35" s="85"/>
      <c r="I35" s="85"/>
    </row>
    <row r="36" spans="5:9">
      <c r="E36" s="85"/>
      <c r="F36" s="85"/>
      <c r="G36" s="85"/>
      <c r="H36" s="85"/>
      <c r="I36" s="85"/>
    </row>
    <row r="37" spans="5:9">
      <c r="E37" s="85"/>
      <c r="F37" s="85"/>
      <c r="G37" s="85"/>
      <c r="H37" s="85"/>
      <c r="I37" s="85"/>
    </row>
  </sheetData>
  <mergeCells count="33">
    <mergeCell ref="B4:R4"/>
    <mergeCell ref="E5:I5"/>
    <mergeCell ref="J5:K5"/>
    <mergeCell ref="M5:R5"/>
    <mergeCell ref="C11:D11"/>
    <mergeCell ref="B12:D12"/>
    <mergeCell ref="B13:D13"/>
    <mergeCell ref="A14:D14"/>
    <mergeCell ref="A15:D15"/>
    <mergeCell ref="A16:D16"/>
    <mergeCell ref="B17:D17"/>
    <mergeCell ref="A18:R18"/>
    <mergeCell ref="A19:R19"/>
    <mergeCell ref="A20:R20"/>
    <mergeCell ref="A8:A13"/>
    <mergeCell ref="B8:B11"/>
    <mergeCell ref="C8:C10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  <mergeCell ref="Q6:Q7"/>
    <mergeCell ref="R6:R7"/>
    <mergeCell ref="A5:D7"/>
    <mergeCell ref="A2:R3"/>
  </mergeCells>
  <printOptions horizontalCentered="1"/>
  <pageMargins left="0.75" right="0.709027777777778" top="1.21875" bottom="0.75" header="0.309027777777778" footer="0.309027777777778"/>
  <pageSetup paperSize="9" scale="62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92D050"/>
    <pageSetUpPr fitToPage="1"/>
  </sheetPr>
  <dimension ref="A1:K37"/>
  <sheetViews>
    <sheetView tabSelected="1" topLeftCell="A22" workbookViewId="0">
      <selection activeCell="A31" sqref="A31:J31"/>
    </sheetView>
  </sheetViews>
  <sheetFormatPr defaultColWidth="9" defaultRowHeight="14.25"/>
  <cols>
    <col min="1" max="1" width="7.25" style="2" customWidth="1"/>
    <col min="2" max="2" width="10.875" style="2" customWidth="1"/>
    <col min="3" max="3" width="25.625" style="2" customWidth="1"/>
    <col min="4" max="8" width="10.375" style="2" customWidth="1"/>
    <col min="9" max="10" width="14.875" style="2" customWidth="1"/>
    <col min="11" max="11" width="7.625" style="2" customWidth="1"/>
    <col min="12" max="16384" width="9" style="2"/>
  </cols>
  <sheetData>
    <row r="1" s="18" customFormat="1" ht="20.1" customHeight="1" spans="1:10">
      <c r="A1" s="36" t="s">
        <v>35</v>
      </c>
      <c r="E1" s="17"/>
      <c r="F1" s="17"/>
      <c r="G1" s="17"/>
      <c r="H1" s="17"/>
      <c r="I1" s="17"/>
      <c r="J1" s="17"/>
    </row>
    <row r="2" ht="20.25" customHeight="1" spans="1:11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3"/>
    </row>
    <row r="3" spans="2:10">
      <c r="B3" s="6"/>
      <c r="D3" s="6"/>
      <c r="E3" s="6"/>
      <c r="F3" s="6"/>
      <c r="G3" s="6"/>
      <c r="H3" s="6"/>
      <c r="I3" s="6"/>
      <c r="J3" s="6"/>
    </row>
    <row r="4" spans="2:10">
      <c r="B4" s="6"/>
      <c r="D4" s="6"/>
      <c r="E4" s="6"/>
      <c r="F4" s="6"/>
      <c r="G4" s="6"/>
      <c r="H4" s="6"/>
      <c r="I4" s="6"/>
      <c r="J4" s="6"/>
    </row>
    <row r="5" ht="20.1" customHeight="1" spans="1:10">
      <c r="A5" s="37" t="s">
        <v>37</v>
      </c>
      <c r="B5" s="38"/>
      <c r="C5" s="7" t="s">
        <v>2</v>
      </c>
      <c r="D5" s="29" t="s">
        <v>3</v>
      </c>
      <c r="E5" s="30"/>
      <c r="F5" s="30"/>
      <c r="G5" s="30"/>
      <c r="H5" s="31"/>
      <c r="I5" s="32" t="s">
        <v>4</v>
      </c>
      <c r="J5" s="35"/>
    </row>
    <row r="6" ht="45" customHeight="1" spans="1:10">
      <c r="A6" s="39"/>
      <c r="B6" s="40"/>
      <c r="C6" s="11"/>
      <c r="D6" s="13" t="s">
        <v>38</v>
      </c>
      <c r="E6" s="9" t="s">
        <v>8</v>
      </c>
      <c r="F6" s="9" t="s">
        <v>39</v>
      </c>
      <c r="G6" s="9" t="s">
        <v>10</v>
      </c>
      <c r="H6" s="9" t="s">
        <v>11</v>
      </c>
      <c r="I6" s="14" t="s">
        <v>12</v>
      </c>
      <c r="J6" s="14" t="s">
        <v>40</v>
      </c>
    </row>
    <row r="7" ht="30" customHeight="1" spans="1:10">
      <c r="A7" s="7" t="s">
        <v>41</v>
      </c>
      <c r="B7" s="41" t="s">
        <v>42</v>
      </c>
      <c r="C7" s="42" t="s">
        <v>43</v>
      </c>
      <c r="D7" s="43">
        <f>云南电网分时电价表!D15*1.2</f>
        <v>0.54987</v>
      </c>
      <c r="E7" s="43">
        <f>云南电网分时电价表!E15*1.2</f>
        <v>0.52227</v>
      </c>
      <c r="F7" s="43">
        <f>云南电网分时电价表!F15*1.2</f>
        <v>0.49467</v>
      </c>
      <c r="G7" s="43">
        <f>云南电网分时电价表!G15*1.2</f>
        <v>0.44115</v>
      </c>
      <c r="H7" s="43">
        <f>云南电网分时电价表!H15*1.2</f>
        <v>0.41955</v>
      </c>
      <c r="I7" s="14">
        <v>37</v>
      </c>
      <c r="J7" s="14">
        <v>27</v>
      </c>
    </row>
    <row r="8" ht="30" customHeight="1" spans="1:10">
      <c r="A8" s="44"/>
      <c r="B8" s="45"/>
      <c r="C8" s="46" t="s">
        <v>44</v>
      </c>
      <c r="D8" s="43">
        <f>云南电网分时电价表!D16*1.2</f>
        <v>0.49215</v>
      </c>
      <c r="E8" s="43">
        <f>云南电网分时电价表!E16*1.2</f>
        <v>0.48015</v>
      </c>
      <c r="F8" s="43">
        <f>云南电网分时电价表!F16*1.2</f>
        <v>0.46815</v>
      </c>
      <c r="G8" s="43"/>
      <c r="H8" s="43"/>
      <c r="I8" s="54"/>
      <c r="J8" s="54"/>
    </row>
    <row r="9" ht="30" customHeight="1" spans="1:10">
      <c r="A9" s="44"/>
      <c r="B9" s="41" t="s">
        <v>45</v>
      </c>
      <c r="C9" s="42" t="s">
        <v>43</v>
      </c>
      <c r="D9" s="43">
        <f>D11*1.2</f>
        <v>0.989766</v>
      </c>
      <c r="E9" s="43">
        <f>E11*1.2</f>
        <v>0.940086</v>
      </c>
      <c r="F9" s="43">
        <f>F11*1.2</f>
        <v>0.890406</v>
      </c>
      <c r="G9" s="43">
        <f>G11*1.2</f>
        <v>0.79407</v>
      </c>
      <c r="H9" s="43">
        <f>H11*1.2</f>
        <v>0.75519</v>
      </c>
      <c r="I9" s="14">
        <v>37</v>
      </c>
      <c r="J9" s="14">
        <v>27</v>
      </c>
    </row>
    <row r="10" ht="30" customHeight="1" spans="1:10">
      <c r="A10" s="44"/>
      <c r="B10" s="45"/>
      <c r="C10" s="46" t="s">
        <v>44</v>
      </c>
      <c r="D10" s="47">
        <f>D12*1.2</f>
        <v>0.88587</v>
      </c>
      <c r="E10" s="47">
        <f>E12*1.2</f>
        <v>0.86427</v>
      </c>
      <c r="F10" s="47">
        <f>F12*1.2</f>
        <v>0.84267</v>
      </c>
      <c r="G10" s="47"/>
      <c r="H10" s="47"/>
      <c r="I10" s="54"/>
      <c r="J10" s="54"/>
    </row>
    <row r="11" ht="30" customHeight="1" spans="1:10">
      <c r="A11" s="44"/>
      <c r="B11" s="41" t="s">
        <v>46</v>
      </c>
      <c r="C11" s="42" t="s">
        <v>43</v>
      </c>
      <c r="D11" s="43">
        <f t="shared" ref="D11:H11" si="0">D7*1.5</f>
        <v>0.824805</v>
      </c>
      <c r="E11" s="43">
        <f t="shared" si="0"/>
        <v>0.783405</v>
      </c>
      <c r="F11" s="43">
        <f t="shared" si="0"/>
        <v>0.742005</v>
      </c>
      <c r="G11" s="43">
        <f t="shared" si="0"/>
        <v>0.661725</v>
      </c>
      <c r="H11" s="43">
        <f t="shared" si="0"/>
        <v>0.629325</v>
      </c>
      <c r="I11" s="14">
        <v>37</v>
      </c>
      <c r="J11" s="14">
        <v>27</v>
      </c>
    </row>
    <row r="12" ht="30" customHeight="1" spans="1:10">
      <c r="A12" s="44"/>
      <c r="B12" s="45"/>
      <c r="C12" s="46" t="s">
        <v>44</v>
      </c>
      <c r="D12" s="47">
        <f>D8*1.5</f>
        <v>0.738225</v>
      </c>
      <c r="E12" s="47">
        <f>E8*1.5</f>
        <v>0.720225</v>
      </c>
      <c r="F12" s="47">
        <f>F8*1.5</f>
        <v>0.702225</v>
      </c>
      <c r="G12" s="43"/>
      <c r="H12" s="43"/>
      <c r="I12" s="54"/>
      <c r="J12" s="54"/>
    </row>
    <row r="13" ht="30" customHeight="1" spans="1:10">
      <c r="A13" s="44"/>
      <c r="B13" s="41" t="s">
        <v>47</v>
      </c>
      <c r="C13" s="42" t="s">
        <v>43</v>
      </c>
      <c r="D13" s="43">
        <f t="shared" ref="D13:H13" si="1">D7*0.5</f>
        <v>0.274935</v>
      </c>
      <c r="E13" s="43">
        <f t="shared" si="1"/>
        <v>0.261135</v>
      </c>
      <c r="F13" s="43">
        <f t="shared" si="1"/>
        <v>0.247335</v>
      </c>
      <c r="G13" s="43">
        <f t="shared" si="1"/>
        <v>0.220575</v>
      </c>
      <c r="H13" s="43">
        <f t="shared" si="1"/>
        <v>0.209775</v>
      </c>
      <c r="I13" s="14">
        <v>37</v>
      </c>
      <c r="J13" s="14">
        <v>27</v>
      </c>
    </row>
    <row r="14" ht="30" customHeight="1" spans="1:10">
      <c r="A14" s="11"/>
      <c r="B14" s="45"/>
      <c r="C14" s="46" t="s">
        <v>44</v>
      </c>
      <c r="D14" s="43">
        <f>D8*0.5</f>
        <v>0.246075</v>
      </c>
      <c r="E14" s="43">
        <f>E8*0.5</f>
        <v>0.240075</v>
      </c>
      <c r="F14" s="43">
        <f>F8*0.5</f>
        <v>0.234075</v>
      </c>
      <c r="G14" s="43"/>
      <c r="H14" s="43"/>
      <c r="I14" s="54"/>
      <c r="J14" s="54"/>
    </row>
    <row r="15" ht="30" customHeight="1" spans="1:10">
      <c r="A15" s="48" t="s">
        <v>48</v>
      </c>
      <c r="B15" s="41" t="s">
        <v>42</v>
      </c>
      <c r="C15" s="42" t="s">
        <v>43</v>
      </c>
      <c r="D15" s="49">
        <f>'销售电价表（调整后）'!E15</f>
        <v>0.458225</v>
      </c>
      <c r="E15" s="49">
        <f>'销售电价表（调整后）'!F15</f>
        <v>0.435225</v>
      </c>
      <c r="F15" s="49">
        <f>'销售电价表（调整后）'!G15</f>
        <v>0.412225</v>
      </c>
      <c r="G15" s="49">
        <f>'销售电价表（调整后）'!H15</f>
        <v>0.367625</v>
      </c>
      <c r="H15" s="49">
        <f>'销售电价表（调整后）'!I15</f>
        <v>0.349625</v>
      </c>
      <c r="I15" s="14">
        <v>37</v>
      </c>
      <c r="J15" s="14">
        <v>27</v>
      </c>
    </row>
    <row r="16" ht="30" customHeight="1" spans="1:10">
      <c r="A16" s="50"/>
      <c r="B16" s="45"/>
      <c r="C16" s="46" t="s">
        <v>44</v>
      </c>
      <c r="D16" s="49">
        <f>'销售电价表（调整后）'!E14</f>
        <v>0.410125</v>
      </c>
      <c r="E16" s="49">
        <f>'销售电价表（调整后）'!F14</f>
        <v>0.400125</v>
      </c>
      <c r="F16" s="49">
        <f>'销售电价表（调整后）'!G14</f>
        <v>0.390125</v>
      </c>
      <c r="G16" s="49"/>
      <c r="H16" s="49"/>
      <c r="I16" s="55"/>
      <c r="J16" s="55"/>
    </row>
    <row r="17" ht="30" customHeight="1" spans="1:10">
      <c r="A17" s="50"/>
      <c r="B17" s="41" t="s">
        <v>45</v>
      </c>
      <c r="C17" s="42" t="s">
        <v>43</v>
      </c>
      <c r="D17" s="49">
        <f t="shared" ref="D17:H17" si="2">D19*1.2</f>
        <v>0.824805</v>
      </c>
      <c r="E17" s="49">
        <f t="shared" si="2"/>
        <v>0.783405</v>
      </c>
      <c r="F17" s="49">
        <f t="shared" si="2"/>
        <v>0.742005</v>
      </c>
      <c r="G17" s="49">
        <f t="shared" si="2"/>
        <v>0.661725</v>
      </c>
      <c r="H17" s="49">
        <f t="shared" si="2"/>
        <v>0.629325</v>
      </c>
      <c r="I17" s="14">
        <v>37</v>
      </c>
      <c r="J17" s="14">
        <v>27</v>
      </c>
    </row>
    <row r="18" ht="30" customHeight="1" spans="1:10">
      <c r="A18" s="50"/>
      <c r="B18" s="45"/>
      <c r="C18" s="46" t="s">
        <v>44</v>
      </c>
      <c r="D18" s="49">
        <f>D20*1.2</f>
        <v>0.738225</v>
      </c>
      <c r="E18" s="49">
        <f>E20*1.2</f>
        <v>0.720225</v>
      </c>
      <c r="F18" s="49">
        <f>F20*1.2</f>
        <v>0.702225</v>
      </c>
      <c r="G18" s="49"/>
      <c r="H18" s="49"/>
      <c r="I18" s="55"/>
      <c r="J18" s="55"/>
    </row>
    <row r="19" ht="30" customHeight="1" spans="1:10">
      <c r="A19" s="50"/>
      <c r="B19" s="41" t="s">
        <v>46</v>
      </c>
      <c r="C19" s="42" t="s">
        <v>43</v>
      </c>
      <c r="D19" s="49">
        <f t="shared" ref="D19:H19" si="3">D15*1.5</f>
        <v>0.6873375</v>
      </c>
      <c r="E19" s="49">
        <f t="shared" si="3"/>
        <v>0.6528375</v>
      </c>
      <c r="F19" s="49">
        <f t="shared" si="3"/>
        <v>0.6183375</v>
      </c>
      <c r="G19" s="49">
        <f t="shared" si="3"/>
        <v>0.5514375</v>
      </c>
      <c r="H19" s="49">
        <f t="shared" si="3"/>
        <v>0.5244375</v>
      </c>
      <c r="I19" s="14">
        <v>37</v>
      </c>
      <c r="J19" s="14">
        <v>27</v>
      </c>
    </row>
    <row r="20" ht="30" customHeight="1" spans="1:10">
      <c r="A20" s="50"/>
      <c r="B20" s="45"/>
      <c r="C20" s="46" t="s">
        <v>44</v>
      </c>
      <c r="D20" s="49">
        <f>D16*1.5</f>
        <v>0.6151875</v>
      </c>
      <c r="E20" s="49">
        <f>E16*1.5</f>
        <v>0.6001875</v>
      </c>
      <c r="F20" s="49">
        <f>F16*1.5</f>
        <v>0.5851875</v>
      </c>
      <c r="G20" s="49"/>
      <c r="H20" s="49"/>
      <c r="I20" s="55"/>
      <c r="J20" s="55"/>
    </row>
    <row r="21" ht="30" customHeight="1" spans="1:10">
      <c r="A21" s="50"/>
      <c r="B21" s="41" t="s">
        <v>47</v>
      </c>
      <c r="C21" s="42" t="s">
        <v>43</v>
      </c>
      <c r="D21" s="49">
        <f t="shared" ref="D21:H21" si="4">D15*0.5</f>
        <v>0.2291125</v>
      </c>
      <c r="E21" s="49">
        <f t="shared" si="4"/>
        <v>0.2176125</v>
      </c>
      <c r="F21" s="49">
        <f t="shared" si="4"/>
        <v>0.2061125</v>
      </c>
      <c r="G21" s="49">
        <f t="shared" si="4"/>
        <v>0.1838125</v>
      </c>
      <c r="H21" s="49">
        <f t="shared" si="4"/>
        <v>0.1748125</v>
      </c>
      <c r="I21" s="14">
        <v>37</v>
      </c>
      <c r="J21" s="14">
        <v>27</v>
      </c>
    </row>
    <row r="22" ht="30" customHeight="1" spans="1:10">
      <c r="A22" s="51"/>
      <c r="B22" s="45"/>
      <c r="C22" s="46" t="s">
        <v>44</v>
      </c>
      <c r="D22" s="49">
        <f>D16*0.5</f>
        <v>0.2050625</v>
      </c>
      <c r="E22" s="49">
        <f>E16*0.5</f>
        <v>0.2000625</v>
      </c>
      <c r="F22" s="49">
        <f>F16*0.5</f>
        <v>0.1950625</v>
      </c>
      <c r="G22" s="49"/>
      <c r="H22" s="49"/>
      <c r="I22" s="55"/>
      <c r="J22" s="55"/>
    </row>
    <row r="23" ht="30" customHeight="1" spans="1:10">
      <c r="A23" s="48" t="s">
        <v>49</v>
      </c>
      <c r="B23" s="41" t="s">
        <v>42</v>
      </c>
      <c r="C23" s="42" t="s">
        <v>43</v>
      </c>
      <c r="D23" s="43">
        <f>云南电网分时电价表!D15*0.85</f>
        <v>0.38949125</v>
      </c>
      <c r="E23" s="43">
        <f>云南电网分时电价表!E15*0.85</f>
        <v>0.36994125</v>
      </c>
      <c r="F23" s="43">
        <f>云南电网分时电价表!F15*0.85</f>
        <v>0.35039125</v>
      </c>
      <c r="G23" s="43">
        <f>云南电网分时电价表!G15*0.85</f>
        <v>0.31248125</v>
      </c>
      <c r="H23" s="43">
        <f>云南电网分时电价表!H15*0.85</f>
        <v>0.29718125</v>
      </c>
      <c r="I23" s="14">
        <v>37</v>
      </c>
      <c r="J23" s="14">
        <v>27</v>
      </c>
    </row>
    <row r="24" ht="30" customHeight="1" spans="1:10">
      <c r="A24" s="50"/>
      <c r="B24" s="45"/>
      <c r="C24" s="46" t="s">
        <v>44</v>
      </c>
      <c r="D24" s="43">
        <f>云南电网分时电价表!D16*0.85</f>
        <v>0.34860625</v>
      </c>
      <c r="E24" s="43">
        <f>云南电网分时电价表!E16*0.85</f>
        <v>0.34010625</v>
      </c>
      <c r="F24" s="43">
        <f>云南电网分时电价表!F16*0.85</f>
        <v>0.33160625</v>
      </c>
      <c r="G24" s="43"/>
      <c r="H24" s="43"/>
      <c r="I24" s="55"/>
      <c r="J24" s="55"/>
    </row>
    <row r="25" ht="30" customHeight="1" spans="1:10">
      <c r="A25" s="50"/>
      <c r="B25" s="41" t="s">
        <v>45</v>
      </c>
      <c r="C25" s="42" t="s">
        <v>43</v>
      </c>
      <c r="D25" s="43">
        <f t="shared" ref="D25:H25" si="5">D27*1.2</f>
        <v>0.70108425</v>
      </c>
      <c r="E25" s="43">
        <f t="shared" si="5"/>
        <v>0.66589425</v>
      </c>
      <c r="F25" s="43">
        <f t="shared" si="5"/>
        <v>0.63070425</v>
      </c>
      <c r="G25" s="43">
        <f t="shared" si="5"/>
        <v>0.56246625</v>
      </c>
      <c r="H25" s="43">
        <f t="shared" si="5"/>
        <v>0.53492625</v>
      </c>
      <c r="I25" s="14">
        <v>37</v>
      </c>
      <c r="J25" s="14">
        <v>27</v>
      </c>
    </row>
    <row r="26" ht="30" customHeight="1" spans="1:10">
      <c r="A26" s="50"/>
      <c r="B26" s="45"/>
      <c r="C26" s="46" t="s">
        <v>44</v>
      </c>
      <c r="D26" s="43">
        <f>D28*1.2</f>
        <v>0.62749125</v>
      </c>
      <c r="E26" s="43">
        <f>E28*1.2</f>
        <v>0.61219125</v>
      </c>
      <c r="F26" s="43">
        <f>F28*1.2</f>
        <v>0.59689125</v>
      </c>
      <c r="G26" s="43"/>
      <c r="H26" s="43"/>
      <c r="I26" s="55"/>
      <c r="J26" s="55"/>
    </row>
    <row r="27" ht="30" customHeight="1" spans="1:10">
      <c r="A27" s="50"/>
      <c r="B27" s="41" t="s">
        <v>46</v>
      </c>
      <c r="C27" s="42" t="s">
        <v>43</v>
      </c>
      <c r="D27" s="43">
        <f t="shared" ref="D27:H27" si="6">D23*1.5</f>
        <v>0.584236875</v>
      </c>
      <c r="E27" s="43">
        <f t="shared" si="6"/>
        <v>0.554911875</v>
      </c>
      <c r="F27" s="43">
        <f t="shared" si="6"/>
        <v>0.525586875</v>
      </c>
      <c r="G27" s="43">
        <f t="shared" si="6"/>
        <v>0.468721875</v>
      </c>
      <c r="H27" s="43">
        <f t="shared" si="6"/>
        <v>0.445771875</v>
      </c>
      <c r="I27" s="14">
        <v>37</v>
      </c>
      <c r="J27" s="14">
        <v>27</v>
      </c>
    </row>
    <row r="28" ht="30" customHeight="1" spans="1:10">
      <c r="A28" s="50"/>
      <c r="B28" s="45"/>
      <c r="C28" s="46" t="s">
        <v>44</v>
      </c>
      <c r="D28" s="43">
        <f>D24*1.5</f>
        <v>0.522909375</v>
      </c>
      <c r="E28" s="43">
        <f>E24*1.5</f>
        <v>0.510159375</v>
      </c>
      <c r="F28" s="43">
        <f>F24*1.5</f>
        <v>0.497409375</v>
      </c>
      <c r="G28" s="43"/>
      <c r="H28" s="43"/>
      <c r="I28" s="55"/>
      <c r="J28" s="55"/>
    </row>
    <row r="29" ht="30" customHeight="1" spans="1:10">
      <c r="A29" s="50"/>
      <c r="B29" s="41" t="s">
        <v>47</v>
      </c>
      <c r="C29" s="42" t="s">
        <v>43</v>
      </c>
      <c r="D29" s="43">
        <f t="shared" ref="D29:H29" si="7">D23*0.5</f>
        <v>0.194745625</v>
      </c>
      <c r="E29" s="43">
        <f t="shared" si="7"/>
        <v>0.184970625</v>
      </c>
      <c r="F29" s="43">
        <f t="shared" si="7"/>
        <v>0.175195625</v>
      </c>
      <c r="G29" s="43">
        <f t="shared" si="7"/>
        <v>0.156240625</v>
      </c>
      <c r="H29" s="43">
        <f t="shared" si="7"/>
        <v>0.148590625</v>
      </c>
      <c r="I29" s="14">
        <v>37</v>
      </c>
      <c r="J29" s="14">
        <v>27</v>
      </c>
    </row>
    <row r="30" ht="30" customHeight="1" spans="1:10">
      <c r="A30" s="51"/>
      <c r="B30" s="45"/>
      <c r="C30" s="46" t="s">
        <v>44</v>
      </c>
      <c r="D30" s="43">
        <f>D24*0.5</f>
        <v>0.174303125</v>
      </c>
      <c r="E30" s="43">
        <f>E24*0.5</f>
        <v>0.170053125</v>
      </c>
      <c r="F30" s="43">
        <f>F24*0.5</f>
        <v>0.165803125</v>
      </c>
      <c r="G30" s="43"/>
      <c r="H30" s="43"/>
      <c r="I30" s="55"/>
      <c r="J30" s="55"/>
    </row>
    <row r="31" ht="75" customHeight="1" spans="1:10">
      <c r="A31" s="52" t="s">
        <v>50</v>
      </c>
      <c r="B31" s="52"/>
      <c r="C31" s="52"/>
      <c r="D31" s="52"/>
      <c r="E31" s="52"/>
      <c r="F31" s="52"/>
      <c r="G31" s="52"/>
      <c r="H31" s="52"/>
      <c r="I31" s="52"/>
      <c r="J31" s="52"/>
    </row>
    <row r="32" hidden="1" customHeight="1" spans="1:10">
      <c r="A32" s="52" t="s">
        <v>51</v>
      </c>
      <c r="B32" s="52"/>
      <c r="C32" s="52"/>
      <c r="D32" s="52"/>
      <c r="E32" s="52"/>
      <c r="F32" s="52"/>
      <c r="G32" s="52"/>
      <c r="H32" s="52"/>
      <c r="I32" s="52"/>
      <c r="J32" s="52"/>
    </row>
    <row r="37" customHeight="1"/>
  </sheetData>
  <mergeCells count="22">
    <mergeCell ref="A2:J2"/>
    <mergeCell ref="D5:H5"/>
    <mergeCell ref="I5:J5"/>
    <mergeCell ref="A31:J31"/>
    <mergeCell ref="A32:J32"/>
    <mergeCell ref="A7:A14"/>
    <mergeCell ref="A15:A22"/>
    <mergeCell ref="A23:A30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C5:C6"/>
    <mergeCell ref="A5:B6"/>
  </mergeCells>
  <pageMargins left="0.699305555555556" right="0.699305555555556" top="1.21875" bottom="0.75" header="0.3" footer="0.3"/>
  <pageSetup paperSize="9" scale="6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92D050"/>
    <pageSetUpPr fitToPage="1"/>
  </sheetPr>
  <dimension ref="A1:P19"/>
  <sheetViews>
    <sheetView workbookViewId="0">
      <selection activeCell="A7" sqref="$A7:$XFD14"/>
    </sheetView>
  </sheetViews>
  <sheetFormatPr defaultColWidth="9" defaultRowHeight="14.25"/>
  <cols>
    <col min="1" max="1" width="25.625" style="2" customWidth="1"/>
    <col min="2" max="2" width="12.625" style="2" customWidth="1"/>
    <col min="3" max="7" width="10.375" style="22" customWidth="1"/>
    <col min="8" max="9" width="14.875" style="2" customWidth="1"/>
    <col min="10" max="10" width="13.125" style="2" customWidth="1"/>
    <col min="11" max="11" width="8.25" style="2" customWidth="1"/>
    <col min="12" max="12" width="10.375" style="2" customWidth="1"/>
    <col min="13" max="13" width="10.75" style="2" customWidth="1"/>
    <col min="14" max="14" width="10" style="2" customWidth="1"/>
    <col min="15" max="15" width="9.875" style="2" customWidth="1"/>
    <col min="16" max="16" width="8" style="2" customWidth="1"/>
    <col min="17" max="16384" width="9" style="2"/>
  </cols>
  <sheetData>
    <row r="1" s="1" customFormat="1" ht="20.1" customHeight="1" spans="1:16">
      <c r="A1" s="3" t="s">
        <v>52</v>
      </c>
      <c r="B1" s="23"/>
      <c r="C1" s="24"/>
      <c r="D1" s="25"/>
      <c r="E1" s="25"/>
      <c r="F1" s="25"/>
      <c r="G1" s="25"/>
      <c r="K1" s="17"/>
      <c r="L1" s="17"/>
      <c r="M1" s="17"/>
      <c r="N1" s="17"/>
      <c r="O1" s="17"/>
      <c r="P1" s="18"/>
    </row>
    <row r="2" ht="20.25" customHeight="1" spans="1:16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>
      <c r="A3" s="26"/>
      <c r="B3" s="26"/>
      <c r="C3" s="26"/>
      <c r="D3" s="26"/>
      <c r="E3" s="26"/>
      <c r="F3" s="26"/>
      <c r="G3" s="26"/>
      <c r="K3" s="6"/>
      <c r="L3" s="6"/>
      <c r="M3" s="6"/>
      <c r="N3" s="6"/>
      <c r="O3" s="6"/>
    </row>
    <row r="4" spans="1:15">
      <c r="A4" s="27"/>
      <c r="B4" s="27"/>
      <c r="C4" s="28"/>
      <c r="D4" s="28"/>
      <c r="E4" s="28"/>
      <c r="F4" s="28"/>
      <c r="G4" s="28"/>
      <c r="K4" s="6"/>
      <c r="L4" s="6"/>
      <c r="M4" s="6"/>
      <c r="N4" s="6"/>
      <c r="O4" s="6"/>
    </row>
    <row r="5" ht="20.1" customHeight="1" spans="1:16">
      <c r="A5" s="7" t="s">
        <v>2</v>
      </c>
      <c r="B5" s="8" t="s">
        <v>37</v>
      </c>
      <c r="C5" s="29" t="s">
        <v>3</v>
      </c>
      <c r="D5" s="30"/>
      <c r="E5" s="30"/>
      <c r="F5" s="30"/>
      <c r="G5" s="31"/>
      <c r="H5" s="32" t="s">
        <v>4</v>
      </c>
      <c r="I5" s="35"/>
      <c r="J5" s="19" t="s">
        <v>54</v>
      </c>
      <c r="K5" s="20" t="s">
        <v>6</v>
      </c>
      <c r="L5" s="20"/>
      <c r="M5" s="20"/>
      <c r="N5" s="20"/>
      <c r="O5" s="20"/>
      <c r="P5" s="20"/>
    </row>
    <row r="6" ht="45" customHeight="1" spans="1:16">
      <c r="A6" s="11"/>
      <c r="B6" s="12"/>
      <c r="C6" s="33" t="s">
        <v>38</v>
      </c>
      <c r="D6" s="7" t="s">
        <v>8</v>
      </c>
      <c r="E6" s="7" t="s">
        <v>39</v>
      </c>
      <c r="F6" s="7" t="s">
        <v>10</v>
      </c>
      <c r="G6" s="7" t="s">
        <v>11</v>
      </c>
      <c r="H6" s="14" t="s">
        <v>12</v>
      </c>
      <c r="I6" s="14" t="s">
        <v>40</v>
      </c>
      <c r="J6" s="21"/>
      <c r="K6" s="14" t="s">
        <v>14</v>
      </c>
      <c r="L6" s="14" t="s">
        <v>55</v>
      </c>
      <c r="M6" s="14" t="s">
        <v>56</v>
      </c>
      <c r="N6" s="14" t="s">
        <v>57</v>
      </c>
      <c r="O6" s="14" t="s">
        <v>58</v>
      </c>
      <c r="P6" s="14" t="s">
        <v>59</v>
      </c>
    </row>
    <row r="7" customFormat="1"/>
    <row r="8" customFormat="1"/>
    <row r="9" customFormat="1"/>
    <row r="10" customFormat="1"/>
    <row r="11" customFormat="1"/>
    <row r="12" customFormat="1"/>
    <row r="13" customFormat="1"/>
    <row r="14" customFormat="1"/>
    <row r="15" spans="1:10">
      <c r="A15" s="15" t="s">
        <v>60</v>
      </c>
      <c r="B15" s="15"/>
      <c r="C15" s="34"/>
      <c r="D15" s="34"/>
      <c r="E15" s="34"/>
      <c r="F15" s="34"/>
      <c r="G15" s="34"/>
      <c r="H15" s="15"/>
      <c r="I15" s="15"/>
      <c r="J15" s="15"/>
    </row>
    <row r="16" customHeight="1" spans="1:10">
      <c r="A16" s="15" t="s">
        <v>61</v>
      </c>
      <c r="B16" s="15"/>
      <c r="C16" s="34"/>
      <c r="D16" s="34"/>
      <c r="E16" s="34"/>
      <c r="F16" s="34"/>
      <c r="G16" s="34"/>
      <c r="H16" s="15"/>
      <c r="I16" s="15"/>
      <c r="J16" s="15"/>
    </row>
    <row r="17" customHeight="1" spans="1:10">
      <c r="A17" s="15" t="s">
        <v>62</v>
      </c>
      <c r="B17" s="15"/>
      <c r="C17" s="34"/>
      <c r="D17" s="34"/>
      <c r="E17" s="34"/>
      <c r="F17" s="34"/>
      <c r="G17" s="34"/>
      <c r="H17" s="15"/>
      <c r="I17" s="15"/>
      <c r="J17" s="15"/>
    </row>
    <row r="18" spans="1:9">
      <c r="A18" s="16" t="s">
        <v>63</v>
      </c>
      <c r="B18" s="16"/>
      <c r="C18" s="16"/>
      <c r="D18" s="16"/>
      <c r="E18" s="16"/>
      <c r="F18" s="16"/>
      <c r="G18" s="16"/>
      <c r="H18" s="16"/>
      <c r="I18" s="16"/>
    </row>
    <row r="19" spans="1:9">
      <c r="A19" s="16" t="s">
        <v>64</v>
      </c>
      <c r="B19" s="16"/>
      <c r="C19" s="16"/>
      <c r="D19" s="16"/>
      <c r="E19" s="16"/>
      <c r="F19" s="16"/>
      <c r="G19" s="16"/>
      <c r="H19" s="16"/>
      <c r="I19" s="16"/>
    </row>
  </sheetData>
  <mergeCells count="12">
    <mergeCell ref="A2:P2"/>
    <mergeCell ref="C5:G5"/>
    <mergeCell ref="H5:I5"/>
    <mergeCell ref="K5:P5"/>
    <mergeCell ref="A15:I15"/>
    <mergeCell ref="A16:I16"/>
    <mergeCell ref="A17:I17"/>
    <mergeCell ref="A18:I18"/>
    <mergeCell ref="A19:I19"/>
    <mergeCell ref="A5:A6"/>
    <mergeCell ref="B5:B6"/>
    <mergeCell ref="J5:J6"/>
  </mergeCells>
  <pageMargins left="0.699305555555556" right="0.699305555555556" top="1.21875" bottom="0.7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rgb="FF92D050"/>
    <pageSetUpPr fitToPage="1"/>
  </sheetPr>
  <dimension ref="A1:P19"/>
  <sheetViews>
    <sheetView workbookViewId="0">
      <selection activeCell="A7" sqref="$A7:$XFD14"/>
    </sheetView>
  </sheetViews>
  <sheetFormatPr defaultColWidth="9" defaultRowHeight="14.25"/>
  <cols>
    <col min="1" max="1" width="25.625" style="2" customWidth="1"/>
    <col min="2" max="2" width="12.625" style="2" customWidth="1"/>
    <col min="3" max="3" width="9.375" style="2" customWidth="1"/>
    <col min="4" max="4" width="9.19166666666667" style="2" customWidth="1"/>
    <col min="5" max="7" width="9.375" style="2" customWidth="1"/>
    <col min="8" max="9" width="14.875" style="2" customWidth="1"/>
    <col min="10" max="10" width="13.125" style="2" customWidth="1"/>
    <col min="11" max="11" width="8.25" style="2" customWidth="1"/>
    <col min="12" max="12" width="10.375" style="2" customWidth="1"/>
    <col min="13" max="13" width="10.75" style="2" customWidth="1"/>
    <col min="14" max="14" width="10" style="2" customWidth="1"/>
    <col min="15" max="15" width="9.875" style="2" customWidth="1"/>
    <col min="16" max="16" width="8" style="2" customWidth="1"/>
    <col min="17" max="17" width="9" style="2"/>
    <col min="18" max="18" width="10.375" style="2"/>
    <col min="19" max="16384" width="9" style="2"/>
  </cols>
  <sheetData>
    <row r="1" s="1" customFormat="1" ht="20.1" customHeight="1" spans="1:16">
      <c r="A1" s="3" t="s">
        <v>65</v>
      </c>
      <c r="C1" s="4"/>
      <c r="D1" s="4"/>
      <c r="E1" s="4"/>
      <c r="F1" s="4"/>
      <c r="G1" s="4"/>
      <c r="H1" s="4"/>
      <c r="I1" s="4"/>
      <c r="J1" s="4"/>
      <c r="K1" s="17"/>
      <c r="L1" s="17"/>
      <c r="M1" s="17"/>
      <c r="N1" s="17"/>
      <c r="O1" s="17"/>
      <c r="P1" s="18"/>
    </row>
    <row r="2" ht="20.25" customHeight="1" spans="1:16">
      <c r="A2" s="5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20.1" customHeight="1" spans="1:16">
      <c r="A5" s="7" t="s">
        <v>2</v>
      </c>
      <c r="B5" s="8" t="s">
        <v>67</v>
      </c>
      <c r="C5" s="9" t="s">
        <v>3</v>
      </c>
      <c r="D5" s="9"/>
      <c r="E5" s="9"/>
      <c r="F5" s="9"/>
      <c r="G5" s="9"/>
      <c r="H5" s="10" t="s">
        <v>4</v>
      </c>
      <c r="I5" s="10"/>
      <c r="J5" s="19" t="s">
        <v>54</v>
      </c>
      <c r="K5" s="20" t="s">
        <v>6</v>
      </c>
      <c r="L5" s="20"/>
      <c r="M5" s="20"/>
      <c r="N5" s="20"/>
      <c r="O5" s="20"/>
      <c r="P5" s="20"/>
    </row>
    <row r="6" ht="45" customHeight="1" spans="1:16">
      <c r="A6" s="11"/>
      <c r="B6" s="12"/>
      <c r="C6" s="13" t="s">
        <v>38</v>
      </c>
      <c r="D6" s="9" t="s">
        <v>8</v>
      </c>
      <c r="E6" s="9" t="s">
        <v>39</v>
      </c>
      <c r="F6" s="9" t="s">
        <v>10</v>
      </c>
      <c r="G6" s="9" t="s">
        <v>11</v>
      </c>
      <c r="H6" s="14" t="s">
        <v>12</v>
      </c>
      <c r="I6" s="14" t="s">
        <v>40</v>
      </c>
      <c r="J6" s="21"/>
      <c r="K6" s="14" t="s">
        <v>14</v>
      </c>
      <c r="L6" s="14" t="s">
        <v>55</v>
      </c>
      <c r="M6" s="14" t="s">
        <v>56</v>
      </c>
      <c r="N6" s="14" t="s">
        <v>57</v>
      </c>
      <c r="O6" s="14" t="s">
        <v>58</v>
      </c>
      <c r="P6" s="14" t="s">
        <v>59</v>
      </c>
    </row>
    <row r="7" customFormat="1"/>
    <row r="8" customFormat="1"/>
    <row r="9" customFormat="1"/>
    <row r="10" customFormat="1"/>
    <row r="11" customFormat="1"/>
    <row r="12" customFormat="1"/>
    <row r="13" customFormat="1"/>
    <row r="14" customFormat="1"/>
    <row r="15" customHeight="1" spans="1:10">
      <c r="A15" s="15" t="s">
        <v>33</v>
      </c>
      <c r="B15" s="15"/>
      <c r="C15" s="15"/>
      <c r="D15" s="15"/>
      <c r="E15" s="15"/>
      <c r="F15" s="15"/>
      <c r="G15" s="15"/>
      <c r="H15" s="15"/>
      <c r="I15" s="15"/>
      <c r="J15" s="15"/>
    </row>
    <row r="16" customHeight="1" spans="1:10">
      <c r="A16" s="15" t="s">
        <v>61</v>
      </c>
      <c r="B16" s="15"/>
      <c r="C16" s="15"/>
      <c r="D16" s="15"/>
      <c r="E16" s="15"/>
      <c r="F16" s="15"/>
      <c r="G16" s="15"/>
      <c r="H16" s="15"/>
      <c r="I16" s="15"/>
      <c r="J16" s="15"/>
    </row>
    <row r="17" customHeight="1" spans="1:10">
      <c r="A17" s="15" t="s">
        <v>62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9">
      <c r="A18" s="16" t="s">
        <v>63</v>
      </c>
      <c r="B18" s="16"/>
      <c r="C18" s="16"/>
      <c r="D18" s="16"/>
      <c r="E18" s="16"/>
      <c r="F18" s="16"/>
      <c r="G18" s="16"/>
      <c r="H18" s="16"/>
      <c r="I18" s="16"/>
    </row>
    <row r="19" spans="1:9">
      <c r="A19" s="16" t="s">
        <v>64</v>
      </c>
      <c r="B19" s="16"/>
      <c r="C19" s="16"/>
      <c r="D19" s="16"/>
      <c r="E19" s="16"/>
      <c r="F19" s="16"/>
      <c r="G19" s="16"/>
      <c r="H19" s="16"/>
      <c r="I19" s="16"/>
    </row>
  </sheetData>
  <mergeCells count="12">
    <mergeCell ref="A2:P2"/>
    <mergeCell ref="C5:G5"/>
    <mergeCell ref="H5:I5"/>
    <mergeCell ref="K5:P5"/>
    <mergeCell ref="A15:I15"/>
    <mergeCell ref="A16:I16"/>
    <mergeCell ref="A17:I17"/>
    <mergeCell ref="A18:I18"/>
    <mergeCell ref="A19:I19"/>
    <mergeCell ref="A5:A6"/>
    <mergeCell ref="B5:B6"/>
    <mergeCell ref="J5:J6"/>
  </mergeCells>
  <pageMargins left="0.699305555555556" right="0.699305555555556" top="1.218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销售电价表（调整后）</vt:lpstr>
      <vt:lpstr>云南电网分时电价表</vt:lpstr>
      <vt:lpstr>平期</vt:lpstr>
      <vt:lpstr>汛期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荀波</dc:creator>
  <cp:lastModifiedBy>浦文剑</cp:lastModifiedBy>
  <dcterms:created xsi:type="dcterms:W3CDTF">2018-08-22T00:22:00Z</dcterms:created>
  <dcterms:modified xsi:type="dcterms:W3CDTF">2021-10-11T09:22:09Z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